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55" yWindow="65521" windowWidth="9600" windowHeight="9120" tabRatio="564" activeTab="0"/>
  </bookViews>
  <sheets>
    <sheet name="РЕЕСТР" sheetId="1" r:id="rId1"/>
  </sheets>
  <definedNames>
    <definedName name="_xlnm.Print_Area" localSheetId="0">'РЕЕСТР'!$A$1:$AF$1</definedName>
  </definedNames>
  <calcPr fullCalcOnLoad="1"/>
</workbook>
</file>

<file path=xl/sharedStrings.xml><?xml version="1.0" encoding="utf-8"?>
<sst xmlns="http://schemas.openxmlformats.org/spreadsheetml/2006/main" count="170" uniqueCount="113">
  <si>
    <t>№ п/п</t>
  </si>
  <si>
    <t>Категория надежности</t>
  </si>
  <si>
    <t>Примечание</t>
  </si>
  <si>
    <t>Наименование подключаемого объекта</t>
  </si>
  <si>
    <t>Адрес подключаемого объекта</t>
  </si>
  <si>
    <t>Категория учета</t>
  </si>
  <si>
    <t>Физическое лицо</t>
  </si>
  <si>
    <t>Тариф</t>
  </si>
  <si>
    <t>Юридическое лицо</t>
  </si>
  <si>
    <t>Класс напряжения, кВ</t>
  </si>
  <si>
    <t>Присоединенная мощность объекта, кВА</t>
  </si>
  <si>
    <t>Категории надежности</t>
  </si>
  <si>
    <t>Итого</t>
  </si>
  <si>
    <t>Присоединенная мощность объекта, кВт</t>
  </si>
  <si>
    <t>Косинус φ</t>
  </si>
  <si>
    <t>Классификация по присоединенной мощности объекта (кВт)</t>
  </si>
  <si>
    <t>P &lt;= 15 кВт</t>
  </si>
  <si>
    <t>Наименование юридического / физического лица</t>
  </si>
  <si>
    <t>Класс сети, кВ</t>
  </si>
  <si>
    <t>Тип подключения</t>
  </si>
  <si>
    <t>Основное</t>
  </si>
  <si>
    <t>Тип подключения: основное или временное - строительно-монтажные работы</t>
  </si>
  <si>
    <t>Местонахождение объекта</t>
  </si>
  <si>
    <t>Проверка:</t>
  </si>
  <si>
    <t>Класс сети, В</t>
  </si>
  <si>
    <t>№ договора</t>
  </si>
  <si>
    <t>Дата заключения договора</t>
  </si>
  <si>
    <t>Дата создания договора</t>
  </si>
  <si>
    <t>Дата присоединения</t>
  </si>
  <si>
    <t>Статус договора</t>
  </si>
  <si>
    <t>Точка присоединения</t>
  </si>
  <si>
    <t>Тариф по приказу РЭК, руб. / (руб./кВт)</t>
  </si>
  <si>
    <t>Дата оплаты</t>
  </si>
  <si>
    <t>№ ТУ</t>
  </si>
  <si>
    <t>Дата выдачи ТУ</t>
  </si>
  <si>
    <t>Статус присоединения</t>
  </si>
  <si>
    <t>Срок действия ТУ, год</t>
  </si>
  <si>
    <t>Статус ТУ</t>
  </si>
  <si>
    <t>Временное</t>
  </si>
  <si>
    <t>Расчетная сумма по договору без НДС, руб.</t>
  </si>
  <si>
    <t>Фактическая сумма оплаты по договору с НДС, руб.</t>
  </si>
  <si>
    <t>Расчетная сумма по договору c НДС, руб.</t>
  </si>
  <si>
    <t>Тип организации</t>
  </si>
  <si>
    <t>Справочно: НДС, %</t>
  </si>
  <si>
    <t>нет</t>
  </si>
  <si>
    <t>Рассрочка платежа (есть/нет)</t>
  </si>
  <si>
    <t>Кол-во источников для оплаты</t>
  </si>
  <si>
    <t>Месяц</t>
  </si>
  <si>
    <t>15 &lt; P &lt;= 150 кВт</t>
  </si>
  <si>
    <t>150 &lt; P &lt;= 670 кВт</t>
  </si>
  <si>
    <t>P &gt; 670 кВт</t>
  </si>
  <si>
    <t>основное</t>
  </si>
  <si>
    <t>г. Северск</t>
  </si>
  <si>
    <t>Дата поступления заявки</t>
  </si>
  <si>
    <t>Реестр технологических присоединений ООО "Электросети" ЗАТО Северск 2015</t>
  </si>
  <si>
    <t>есть</t>
  </si>
  <si>
    <t>жилой дом</t>
  </si>
  <si>
    <t>садовый дом</t>
  </si>
  <si>
    <t>п.Самусь</t>
  </si>
  <si>
    <t>март</t>
  </si>
  <si>
    <t>г.Северск, СНТ "Мир", квартал № 3, ул.Переселенцев, участок 1084</t>
  </si>
  <si>
    <t>г.Северск</t>
  </si>
  <si>
    <t>опора № 7, ВЛ-0,4кВ, ТП-5, ф.4</t>
  </si>
  <si>
    <t>08/12/15</t>
  </si>
  <si>
    <t>12Т</t>
  </si>
  <si>
    <t>электрооборудование</t>
  </si>
  <si>
    <t>г.Северск, Автодорога, 2/2б</t>
  </si>
  <si>
    <t>ТП-246, РУ-0,4кВ, ф.4</t>
  </si>
  <si>
    <t>08/13/15</t>
  </si>
  <si>
    <t>13Т</t>
  </si>
  <si>
    <t>г. Северск, ул. Братьев Иглаковых, д. 24</t>
  </si>
  <si>
    <t>оп. №11 ТП-212 ф.3</t>
  </si>
  <si>
    <t>08/14/15</t>
  </si>
  <si>
    <t>14Т</t>
  </si>
  <si>
    <t>ЗАТО Северск, п.Самусь, ул. Набережная, № 101-1</t>
  </si>
  <si>
    <t>оп. №38 ВЛ-0,4кВ от ТП У-15-7, ф.1</t>
  </si>
  <si>
    <t>08/15/15</t>
  </si>
  <si>
    <t>15Т</t>
  </si>
  <si>
    <t>ЗАТО Северск, п.Самусь, ул. Набережная, № 71а</t>
  </si>
  <si>
    <t>оп.№22 ВЛ-0,4кВ от ТП У-15-6, ф.2</t>
  </si>
  <si>
    <t>08/16/15</t>
  </si>
  <si>
    <t>16Т</t>
  </si>
  <si>
    <t>Кузнецов Александр Александрович.
Паспорт 6908 № 245508 выдан 15.04.2008. 
Территориальным отделом УФМС России по Томской области в гор.Северске.
Зарегистрирован: Томская область, г.  Северск, ул. Победы, д. 15, кв. 17 
ИНН 702402231642
жилой дом г. Северск, ул. Октябрьская, д. 30/1 тел. 8913 859 04 65</t>
  </si>
  <si>
    <t>г. Северск, ул. Октябрьская, д. 30/1</t>
  </si>
  <si>
    <t>оп.2/1 ВЛ-0,4кВ от ТП-13 ф.5</t>
  </si>
  <si>
    <t>08/17/15</t>
  </si>
  <si>
    <t>17Т</t>
  </si>
  <si>
    <t>г. Северск, ул. Октябрьская, д. 30/2</t>
  </si>
  <si>
    <t>оп.2/2 ВЛ-0,4кВ от ТП-13 ф.5</t>
  </si>
  <si>
    <t>08/18/15</t>
  </si>
  <si>
    <t>18Т</t>
  </si>
  <si>
    <t>СНТ "Мир", квартал 4, ул.Тракторная, участок 1165</t>
  </si>
  <si>
    <t>опора № 4, ВЛ-0,4кВ, ТП-216, ф.6</t>
  </si>
  <si>
    <t>08/19/15</t>
  </si>
  <si>
    <t>19Т</t>
  </si>
  <si>
    <t>нежилое здание</t>
  </si>
  <si>
    <t>ул.Тургенева, 33/4, строение № 27</t>
  </si>
  <si>
    <t xml:space="preserve">ТП-5, РУ-0,4 кВ, ф.2 </t>
  </si>
  <si>
    <t>08/20/15</t>
  </si>
  <si>
    <t>20Т</t>
  </si>
  <si>
    <t>гаражные боксы</t>
  </si>
  <si>
    <t>г. Северск, ул.Парусинка, 24, строение 21</t>
  </si>
  <si>
    <t>08/21/15</t>
  </si>
  <si>
    <t>21Т</t>
  </si>
  <si>
    <t xml:space="preserve"> СНТ "Мир", квартал № 3, ул.Переселенцев, участок 1084</t>
  </si>
  <si>
    <t xml:space="preserve"> г.Северск, Автодорога, 2/2б</t>
  </si>
  <si>
    <t xml:space="preserve"> г. Северск, ул. Братьев Иглаковых, д. 24</t>
  </si>
  <si>
    <t xml:space="preserve"> п.Самусь, ул. Набережная, № 101-1</t>
  </si>
  <si>
    <t xml:space="preserve"> п.Самусь, ул. Набережная, № 71а</t>
  </si>
  <si>
    <t xml:space="preserve">
Северск, ул.Октябрьская д.30/2</t>
  </si>
  <si>
    <t xml:space="preserve">
 СНТ "Мир", квартал 4, ул.Тракторная, участок 1165</t>
  </si>
  <si>
    <t xml:space="preserve">
 ул.Тургенева, 33/4, строение № 27</t>
  </si>
  <si>
    <t xml:space="preserve"> г. Северск, ул.Парусинка, 24, строение 21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</si>
</sst>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dd/mm/yy;@"/>
    <numFmt numFmtId="172" formatCode="mmm/yyyy"/>
  </numFmts>
  <fonts count="8">
    <font>
      <sz val="10"/>
      <name val="Times New Roman"/>
      <family val="0"/>
    </font>
    <font>
      <b/>
      <sz val="10"/>
      <name val="Times New Roman"/>
      <family val="1"/>
    </font>
    <font>
      <sz val="10"/>
      <color indexed="8"/>
      <name val="Times New Roman"/>
      <family val="0"/>
    </font>
    <font>
      <b/>
      <sz val="12"/>
      <name val="Times New Roman"/>
      <family val="1"/>
    </font>
    <font>
      <u val="single"/>
      <sz val="8.5"/>
      <color indexed="12"/>
      <name val="Times New Roman"/>
      <family val="0"/>
    </font>
    <font>
      <u val="single"/>
      <sz val="8.5"/>
      <color indexed="36"/>
      <name val="Times New Roman"/>
      <family val="0"/>
    </font>
    <font>
      <b/>
      <sz val="14"/>
      <name val="Times New Roman"/>
      <family val="1"/>
    </font>
    <font>
      <sz val="10"/>
      <color indexed="12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169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169" fontId="1" fillId="2" borderId="5" xfId="0" applyNumberFormat="1" applyFont="1" applyFill="1" applyBorder="1" applyAlignment="1" applyProtection="1">
      <alignment horizontal="right" vertical="center" wrapText="1"/>
      <protection/>
    </xf>
    <xf numFmtId="169" fontId="1" fillId="0" borderId="5" xfId="0" applyNumberFormat="1" applyFont="1" applyFill="1" applyBorder="1" applyAlignment="1" applyProtection="1">
      <alignment horizontal="right" vertical="center" wrapText="1"/>
      <protection/>
    </xf>
    <xf numFmtId="169" fontId="1" fillId="3" borderId="5" xfId="0" applyNumberFormat="1" applyFont="1" applyFill="1" applyBorder="1" applyAlignment="1" applyProtection="1">
      <alignment horizontal="right" vertical="center" wrapText="1"/>
      <protection/>
    </xf>
    <xf numFmtId="3" fontId="1" fillId="4" borderId="5" xfId="0" applyNumberFormat="1" applyFont="1" applyFill="1" applyBorder="1" applyAlignment="1" applyProtection="1">
      <alignment horizontal="right" vertical="center" wrapText="1"/>
      <protection/>
    </xf>
    <xf numFmtId="0" fontId="2" fillId="0" borderId="6" xfId="0" applyNumberFormat="1" applyFont="1" applyFill="1" applyBorder="1" applyAlignment="1" applyProtection="1">
      <alignment horizontal="left" vertical="center" wrapText="1"/>
      <protection/>
    </xf>
    <xf numFmtId="4" fontId="2" fillId="0" borderId="1" xfId="0" applyNumberFormat="1" applyFont="1" applyFill="1" applyBorder="1" applyAlignment="1" applyProtection="1">
      <alignment horizontal="left" vertical="center" wrapText="1"/>
      <protection/>
    </xf>
    <xf numFmtId="4" fontId="2" fillId="0" borderId="6" xfId="0" applyNumberFormat="1" applyFont="1" applyFill="1" applyBorder="1" applyAlignment="1" applyProtection="1">
      <alignment horizontal="left" vertical="center" wrapText="1"/>
      <protection/>
    </xf>
    <xf numFmtId="169" fontId="2" fillId="0" borderId="1" xfId="0" applyNumberFormat="1" applyFont="1" applyFill="1" applyBorder="1" applyAlignment="1" applyProtection="1">
      <alignment horizontal="left" vertical="center" wrapText="1"/>
      <protection/>
    </xf>
    <xf numFmtId="169" fontId="2" fillId="0" borderId="6" xfId="0" applyNumberFormat="1" applyFont="1" applyFill="1" applyBorder="1" applyAlignment="1" applyProtection="1">
      <alignment horizontal="left" vertical="center" wrapText="1"/>
      <protection/>
    </xf>
    <xf numFmtId="3" fontId="2" fillId="0" borderId="1" xfId="0" applyNumberFormat="1" applyFont="1" applyFill="1" applyBorder="1" applyAlignment="1" applyProtection="1">
      <alignment horizontal="left" vertical="center" wrapText="1"/>
      <protection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4" xfId="0" applyNumberFormat="1" applyFont="1" applyFill="1" applyBorder="1" applyAlignment="1" applyProtection="1">
      <alignment horizontal="left" vertical="center" wrapText="1"/>
      <protection/>
    </xf>
    <xf numFmtId="0" fontId="2" fillId="5" borderId="2" xfId="0" applyNumberFormat="1" applyFont="1" applyFill="1" applyBorder="1" applyAlignment="1" applyProtection="1">
      <alignment horizontal="left" vertical="center" wrapText="1"/>
      <protection/>
    </xf>
    <xf numFmtId="4" fontId="2" fillId="5" borderId="1" xfId="0" applyNumberFormat="1" applyFont="1" applyFill="1" applyBorder="1" applyAlignment="1" applyProtection="1">
      <alignment horizontal="right" vertical="center" wrapText="1"/>
      <protection/>
    </xf>
    <xf numFmtId="168" fontId="2" fillId="5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/>
      <protection/>
    </xf>
    <xf numFmtId="169" fontId="1" fillId="0" borderId="0" xfId="0" applyNumberFormat="1" applyFont="1" applyAlignment="1" applyProtection="1">
      <alignment horizontal="left" vertical="center"/>
      <protection/>
    </xf>
    <xf numFmtId="169" fontId="2" fillId="0" borderId="0" xfId="0" applyNumberFormat="1" applyFont="1" applyFill="1" applyBorder="1" applyAlignment="1" applyProtection="1">
      <alignment horizontal="right" vertical="center" wrapText="1"/>
      <protection/>
    </xf>
    <xf numFmtId="169" fontId="2" fillId="0" borderId="6" xfId="0" applyNumberFormat="1" applyFont="1" applyFill="1" applyBorder="1" applyAlignment="1" applyProtection="1">
      <alignment horizontal="right" vertical="center" wrapText="1"/>
      <protection/>
    </xf>
    <xf numFmtId="169" fontId="2" fillId="0" borderId="5" xfId="0" applyNumberFormat="1" applyFont="1" applyFill="1" applyBorder="1" applyAlignment="1" applyProtection="1">
      <alignment horizontal="right" vertical="center" wrapText="1"/>
      <protection/>
    </xf>
    <xf numFmtId="3" fontId="2" fillId="0" borderId="6" xfId="0" applyNumberFormat="1" applyFont="1" applyFill="1" applyBorder="1" applyAlignment="1" applyProtection="1">
      <alignment horizontal="right" vertical="center" wrapText="1"/>
      <protection/>
    </xf>
    <xf numFmtId="3" fontId="2" fillId="0" borderId="5" xfId="0" applyNumberFormat="1" applyFont="1" applyFill="1" applyBorder="1" applyAlignment="1" applyProtection="1">
      <alignment horizontal="right" vertical="center" wrapText="1"/>
      <protection/>
    </xf>
    <xf numFmtId="0" fontId="1" fillId="0" borderId="7" xfId="0" applyFont="1" applyFill="1" applyBorder="1" applyAlignment="1" applyProtection="1">
      <alignment horizontal="center" vertical="center" wrapText="1"/>
      <protection/>
    </xf>
    <xf numFmtId="4" fontId="2" fillId="0" borderId="8" xfId="0" applyNumberFormat="1" applyFont="1" applyFill="1" applyBorder="1" applyAlignment="1" applyProtection="1">
      <alignment horizontal="left" vertical="center" wrapText="1"/>
      <protection/>
    </xf>
    <xf numFmtId="4" fontId="2" fillId="0" borderId="2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14" fontId="0" fillId="0" borderId="5" xfId="0" applyNumberForma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4" fontId="2" fillId="0" borderId="1" xfId="0" applyNumberFormat="1" applyFont="1" applyFill="1" applyBorder="1" applyAlignment="1" applyProtection="1">
      <alignment horizontal="center" vertical="center" wrapText="1"/>
      <protection/>
    </xf>
    <xf numFmtId="4" fontId="2" fillId="0" borderId="6" xfId="0" applyNumberFormat="1" applyFont="1" applyFill="1" applyBorder="1" applyAlignment="1" applyProtection="1">
      <alignment horizontal="center" vertical="center" wrapText="1"/>
      <protection/>
    </xf>
    <xf numFmtId="4" fontId="2" fillId="0" borderId="5" xfId="0" applyNumberFormat="1" applyFont="1" applyFill="1" applyBorder="1" applyAlignment="1" applyProtection="1">
      <alignment horizontal="center" vertical="center" wrapText="1"/>
      <protection/>
    </xf>
    <xf numFmtId="169" fontId="2" fillId="0" borderId="1" xfId="0" applyNumberFormat="1" applyFont="1" applyFill="1" applyBorder="1" applyAlignment="1" applyProtection="1">
      <alignment horizontal="center" vertical="center" wrapText="1"/>
      <protection/>
    </xf>
    <xf numFmtId="169" fontId="2" fillId="0" borderId="6" xfId="0" applyNumberFormat="1" applyFont="1" applyFill="1" applyBorder="1" applyAlignment="1" applyProtection="1">
      <alignment horizontal="center" vertical="center" wrapText="1"/>
      <protection/>
    </xf>
    <xf numFmtId="3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left"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horizontal="right" vertical="center" wrapText="1"/>
      <protection/>
    </xf>
    <xf numFmtId="14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vertical="center"/>
      <protection/>
    </xf>
    <xf numFmtId="0" fontId="0" fillId="0" borderId="5" xfId="0" applyFill="1" applyBorder="1" applyAlignment="1" applyProtection="1">
      <alignment horizontal="left" vertical="center" wrapText="1"/>
      <protection/>
    </xf>
    <xf numFmtId="0" fontId="0" fillId="0" borderId="3" xfId="0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7" xfId="0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J50"/>
  <sheetViews>
    <sheetView tabSelected="1" zoomScale="85" zoomScaleNormal="85" zoomScaleSheetLayoutView="100" workbookViewId="0" topLeftCell="A1">
      <pane ySplit="1" topLeftCell="BM9" activePane="bottomLeft" state="frozen"/>
      <selection pane="topLeft" activeCell="T1" sqref="T1"/>
      <selection pane="bottomLeft" activeCell="B13" sqref="B13"/>
    </sheetView>
  </sheetViews>
  <sheetFormatPr defaultColWidth="9.33203125" defaultRowHeight="12.75"/>
  <cols>
    <col min="1" max="1" width="9.33203125" style="4" customWidth="1"/>
    <col min="2" max="2" width="25" style="4" customWidth="1"/>
    <col min="3" max="3" width="18.33203125" style="4" customWidth="1"/>
    <col min="4" max="4" width="16.5" style="4" customWidth="1"/>
    <col min="5" max="5" width="13.16015625" style="4" customWidth="1"/>
    <col min="6" max="6" width="11.33203125" style="4" customWidth="1"/>
    <col min="7" max="7" width="23.16015625" style="4" customWidth="1"/>
    <col min="8" max="8" width="20.33203125" style="4" customWidth="1"/>
    <col min="9" max="9" width="20.33203125" style="28" customWidth="1"/>
    <col min="10" max="10" width="30.83203125" style="4" customWidth="1"/>
    <col min="11" max="11" width="17.66015625" style="4" customWidth="1"/>
    <col min="12" max="13" width="30.83203125" style="4" customWidth="1"/>
    <col min="14" max="14" width="21.16015625" style="4" customWidth="1"/>
    <col min="15" max="16" width="23" style="4" customWidth="1"/>
    <col min="17" max="17" width="22.5" style="4" customWidth="1"/>
    <col min="18" max="19" width="18.5" style="4" customWidth="1"/>
    <col min="20" max="20" width="13.16015625" style="28" customWidth="1"/>
    <col min="21" max="21" width="18.83203125" style="4" customWidth="1"/>
    <col min="22" max="22" width="20.33203125" style="4" customWidth="1"/>
    <col min="23" max="23" width="13.16015625" style="28" customWidth="1"/>
    <col min="24" max="24" width="14.5" style="4" customWidth="1"/>
    <col min="25" max="25" width="17.5" style="28" customWidth="1"/>
    <col min="26" max="26" width="17.5" style="4" customWidth="1"/>
    <col min="27" max="27" width="18.33203125" style="4" customWidth="1"/>
    <col min="28" max="28" width="17" style="4" customWidth="1"/>
    <col min="29" max="29" width="14.66015625" style="28" customWidth="1"/>
    <col min="30" max="30" width="14.83203125" style="28" customWidth="1"/>
    <col min="31" max="31" width="13.16015625" style="28" customWidth="1"/>
    <col min="32" max="34" width="19" style="4" customWidth="1"/>
    <col min="35" max="35" width="18.16015625" style="4" customWidth="1"/>
    <col min="36" max="36" width="16" style="4" customWidth="1"/>
    <col min="37" max="16384" width="9.33203125" style="4" customWidth="1"/>
  </cols>
  <sheetData>
    <row r="1" spans="1:35" ht="18.75">
      <c r="A1" s="64" t="s">
        <v>54</v>
      </c>
      <c r="B1" s="64"/>
      <c r="C1" s="64"/>
      <c r="D1" s="64"/>
      <c r="E1" s="64"/>
      <c r="F1" s="64"/>
      <c r="G1" s="64"/>
      <c r="AF1" s="34" t="s">
        <v>43</v>
      </c>
      <c r="AG1" s="46"/>
      <c r="AH1" s="46"/>
      <c r="AI1" s="35">
        <v>18</v>
      </c>
    </row>
    <row r="2" spans="1:36" s="10" customFormat="1" ht="38.25">
      <c r="A2" s="5" t="s">
        <v>0</v>
      </c>
      <c r="B2" s="5" t="s">
        <v>17</v>
      </c>
      <c r="C2" s="5" t="s">
        <v>3</v>
      </c>
      <c r="D2" s="5" t="s">
        <v>4</v>
      </c>
      <c r="E2" s="5" t="s">
        <v>22</v>
      </c>
      <c r="F2" s="5" t="s">
        <v>19</v>
      </c>
      <c r="G2" s="5" t="s">
        <v>30</v>
      </c>
      <c r="H2" s="5" t="s">
        <v>5</v>
      </c>
      <c r="I2" s="5" t="s">
        <v>42</v>
      </c>
      <c r="J2" s="5" t="s">
        <v>13</v>
      </c>
      <c r="K2" s="5" t="s">
        <v>14</v>
      </c>
      <c r="L2" s="5" t="s">
        <v>10</v>
      </c>
      <c r="M2" s="5" t="s">
        <v>15</v>
      </c>
      <c r="N2" s="5" t="s">
        <v>31</v>
      </c>
      <c r="O2" s="5" t="s">
        <v>39</v>
      </c>
      <c r="P2" s="5" t="s">
        <v>41</v>
      </c>
      <c r="Q2" s="5" t="s">
        <v>40</v>
      </c>
      <c r="R2" s="5" t="s">
        <v>32</v>
      </c>
      <c r="S2" s="5" t="s">
        <v>45</v>
      </c>
      <c r="T2" s="5" t="s">
        <v>25</v>
      </c>
      <c r="U2" s="5" t="s">
        <v>27</v>
      </c>
      <c r="V2" s="5" t="s">
        <v>26</v>
      </c>
      <c r="W2" s="5" t="s">
        <v>33</v>
      </c>
      <c r="X2" s="5" t="s">
        <v>34</v>
      </c>
      <c r="Y2" s="5" t="s">
        <v>36</v>
      </c>
      <c r="Z2" s="5" t="s">
        <v>37</v>
      </c>
      <c r="AA2" s="5" t="s">
        <v>35</v>
      </c>
      <c r="AB2" s="5" t="s">
        <v>28</v>
      </c>
      <c r="AC2" s="5" t="s">
        <v>1</v>
      </c>
      <c r="AD2" s="5" t="s">
        <v>9</v>
      </c>
      <c r="AE2" s="5" t="s">
        <v>24</v>
      </c>
      <c r="AF2" s="5" t="s">
        <v>29</v>
      </c>
      <c r="AG2" s="5" t="s">
        <v>46</v>
      </c>
      <c r="AH2" s="5" t="s">
        <v>53</v>
      </c>
      <c r="AI2" s="5" t="s">
        <v>2</v>
      </c>
      <c r="AJ2" s="5" t="s">
        <v>47</v>
      </c>
    </row>
    <row r="3" spans="1:36" ht="270" customHeight="1">
      <c r="A3" s="6">
        <v>1</v>
      </c>
      <c r="B3" s="1" t="s">
        <v>104</v>
      </c>
      <c r="C3" s="1" t="s">
        <v>56</v>
      </c>
      <c r="D3" s="1" t="s">
        <v>60</v>
      </c>
      <c r="E3" s="1" t="s">
        <v>61</v>
      </c>
      <c r="F3" s="1" t="s">
        <v>51</v>
      </c>
      <c r="G3" s="1" t="s">
        <v>62</v>
      </c>
      <c r="H3" s="1" t="s">
        <v>6</v>
      </c>
      <c r="I3" s="30" t="s">
        <v>51</v>
      </c>
      <c r="J3" s="3">
        <v>15</v>
      </c>
      <c r="K3" s="2">
        <v>0.89</v>
      </c>
      <c r="L3" s="27">
        <f aca="true" t="shared" si="0" ref="L3:L12">IF(OR(J3="",K3=""),"-",ROUND(J3/K3,1))</f>
        <v>16.9</v>
      </c>
      <c r="M3" s="25" t="str">
        <f aca="true" t="shared" si="1" ref="M3:M12">IF(OR(J3="",L3=""),"-",IF(J3&gt;670,"P &gt; 670 кВт",IF(J3&gt;150,"150 &lt; P &lt;= 670 кВт",IF(J3&gt;15,"15 &lt; P &lt;= 150 кВт",IF(J3&gt;15,"15 &lt; P &lt;= 150 кВт",IF(J3&lt;=15,"P &lt;= 15 кВт","ошибка"))))))</f>
        <v>P &lt;= 15 кВт</v>
      </c>
      <c r="N3" s="3">
        <v>550</v>
      </c>
      <c r="O3" s="26">
        <f aca="true" t="shared" si="2" ref="O3:O12">IF(OR(M3="",M3="-"),"-",IF(M3=$H$45,N3/1.18,ROUND(J3*N3*AG3,2)))</f>
        <v>8250</v>
      </c>
      <c r="P3" s="26">
        <f aca="true" t="shared" si="3" ref="P3:P12">ROUND(O3*(1+$AI$1/100),2)</f>
        <v>9735</v>
      </c>
      <c r="Q3" s="3"/>
      <c r="R3" s="23"/>
      <c r="S3" s="33" t="s">
        <v>44</v>
      </c>
      <c r="T3" s="29" t="s">
        <v>63</v>
      </c>
      <c r="U3" s="23">
        <v>42066</v>
      </c>
      <c r="V3" s="23">
        <v>42083</v>
      </c>
      <c r="W3" s="29" t="s">
        <v>64</v>
      </c>
      <c r="X3" s="23">
        <v>42066</v>
      </c>
      <c r="Y3" s="31">
        <v>3</v>
      </c>
      <c r="Z3" s="24" t="str">
        <f aca="true" ca="1" t="shared" si="4" ref="Z3:Z12">IF(OR(X3="",X3="-"),"-",IF(DATE(YEAR(X3)+Y3,MONTH(X3)+0,DAY(X3)+0)&gt;=TODAY(),"Действует","Прекращено"))</f>
        <v>Действует</v>
      </c>
      <c r="AA3" s="24" t="str">
        <f aca="true" t="shared" si="5" ref="AA3:AA12">IF(OR(AB3="",AB3="-"),"Не выполнено","Выполнено")</f>
        <v>Не выполнено</v>
      </c>
      <c r="AB3" s="63"/>
      <c r="AC3" s="30">
        <v>3</v>
      </c>
      <c r="AD3" s="31">
        <v>0.4</v>
      </c>
      <c r="AE3" s="32">
        <v>400</v>
      </c>
      <c r="AF3" s="24" t="str">
        <f aca="true" t="shared" si="6" ref="AF3:AF12">IF(AND(OR(T3="",T3="-"),OR(U3="",U3="-")),"Не заключен",IF(OR(V3="",V3="-"),"В оформлении","Заключен"))</f>
        <v>Заключен</v>
      </c>
      <c r="AG3" s="47">
        <v>1</v>
      </c>
      <c r="AH3" s="49">
        <v>42053</v>
      </c>
      <c r="AI3" s="59"/>
      <c r="AJ3" s="48" t="s">
        <v>59</v>
      </c>
    </row>
    <row r="4" spans="1:36" ht="318.75" customHeight="1">
      <c r="A4" s="6">
        <v>2</v>
      </c>
      <c r="B4" s="1" t="s">
        <v>105</v>
      </c>
      <c r="C4" s="1" t="s">
        <v>65</v>
      </c>
      <c r="D4" s="1" t="s">
        <v>66</v>
      </c>
      <c r="E4" s="1" t="s">
        <v>52</v>
      </c>
      <c r="F4" s="1" t="s">
        <v>51</v>
      </c>
      <c r="G4" s="1" t="s">
        <v>67</v>
      </c>
      <c r="H4" s="1" t="s">
        <v>8</v>
      </c>
      <c r="I4" s="30" t="s">
        <v>51</v>
      </c>
      <c r="J4" s="3">
        <v>50</v>
      </c>
      <c r="K4" s="2">
        <v>0.89</v>
      </c>
      <c r="L4" s="27">
        <f t="shared" si="0"/>
        <v>56.2</v>
      </c>
      <c r="M4" s="25" t="str">
        <f t="shared" si="1"/>
        <v>15 &lt; P &lt;= 150 кВт</v>
      </c>
      <c r="N4" s="3">
        <v>259.71</v>
      </c>
      <c r="O4" s="26">
        <f t="shared" si="2"/>
        <v>12985.5</v>
      </c>
      <c r="P4" s="26">
        <f t="shared" si="3"/>
        <v>15322.89</v>
      </c>
      <c r="Q4" s="3"/>
      <c r="R4" s="23"/>
      <c r="S4" s="33" t="s">
        <v>55</v>
      </c>
      <c r="T4" s="29" t="s">
        <v>68</v>
      </c>
      <c r="U4" s="23">
        <v>42066</v>
      </c>
      <c r="V4" s="23">
        <v>42087</v>
      </c>
      <c r="W4" s="29" t="s">
        <v>69</v>
      </c>
      <c r="X4" s="23">
        <v>42066</v>
      </c>
      <c r="Y4" s="31">
        <v>3</v>
      </c>
      <c r="Z4" s="24" t="str">
        <f ca="1" t="shared" si="4"/>
        <v>Действует</v>
      </c>
      <c r="AA4" s="24" t="str">
        <f t="shared" si="5"/>
        <v>Не выполнено</v>
      </c>
      <c r="AB4" s="63"/>
      <c r="AC4" s="30">
        <v>3</v>
      </c>
      <c r="AD4" s="31">
        <v>0.4</v>
      </c>
      <c r="AE4" s="32">
        <v>400</v>
      </c>
      <c r="AF4" s="24" t="str">
        <f t="shared" si="6"/>
        <v>Заключен</v>
      </c>
      <c r="AG4" s="47">
        <v>1</v>
      </c>
      <c r="AH4" s="49">
        <v>42055</v>
      </c>
      <c r="AI4" s="59"/>
      <c r="AJ4" s="48" t="s">
        <v>59</v>
      </c>
    </row>
    <row r="5" spans="1:36" ht="210" customHeight="1">
      <c r="A5" s="6">
        <v>3</v>
      </c>
      <c r="B5" s="1" t="s">
        <v>106</v>
      </c>
      <c r="C5" s="1" t="s">
        <v>56</v>
      </c>
      <c r="D5" s="1" t="s">
        <v>70</v>
      </c>
      <c r="E5" s="1" t="s">
        <v>52</v>
      </c>
      <c r="F5" s="1" t="s">
        <v>51</v>
      </c>
      <c r="G5" s="1" t="s">
        <v>71</v>
      </c>
      <c r="H5" s="1" t="s">
        <v>6</v>
      </c>
      <c r="I5" s="30"/>
      <c r="J5" s="3">
        <v>15</v>
      </c>
      <c r="K5" s="2">
        <v>0.89</v>
      </c>
      <c r="L5" s="27">
        <f t="shared" si="0"/>
        <v>16.9</v>
      </c>
      <c r="M5" s="25" t="str">
        <f t="shared" si="1"/>
        <v>P &lt;= 15 кВт</v>
      </c>
      <c r="N5" s="3">
        <v>550</v>
      </c>
      <c r="O5" s="26">
        <f t="shared" si="2"/>
        <v>8250</v>
      </c>
      <c r="P5" s="26">
        <f t="shared" si="3"/>
        <v>9735</v>
      </c>
      <c r="Q5" s="3"/>
      <c r="R5" s="23"/>
      <c r="S5" s="33" t="s">
        <v>44</v>
      </c>
      <c r="T5" s="29" t="s">
        <v>72</v>
      </c>
      <c r="U5" s="23">
        <v>42073</v>
      </c>
      <c r="V5" s="23">
        <v>42075</v>
      </c>
      <c r="W5" s="29" t="s">
        <v>73</v>
      </c>
      <c r="X5" s="23">
        <v>42073</v>
      </c>
      <c r="Y5" s="31">
        <v>3</v>
      </c>
      <c r="Z5" s="24" t="str">
        <f ca="1" t="shared" si="4"/>
        <v>Действует</v>
      </c>
      <c r="AA5" s="24" t="str">
        <f t="shared" si="5"/>
        <v>Не выполнено</v>
      </c>
      <c r="AB5" s="63"/>
      <c r="AC5" s="30">
        <v>3</v>
      </c>
      <c r="AD5" s="31">
        <v>0.4</v>
      </c>
      <c r="AE5" s="32">
        <v>400</v>
      </c>
      <c r="AF5" s="24" t="str">
        <f t="shared" si="6"/>
        <v>Заключен</v>
      </c>
      <c r="AG5" s="47">
        <v>1</v>
      </c>
      <c r="AH5" s="49">
        <v>42061</v>
      </c>
      <c r="AI5" s="59"/>
      <c r="AJ5" s="48" t="s">
        <v>59</v>
      </c>
    </row>
    <row r="6" spans="1:36" ht="51">
      <c r="A6" s="6">
        <v>4</v>
      </c>
      <c r="B6" s="1" t="s">
        <v>107</v>
      </c>
      <c r="C6" s="1" t="s">
        <v>57</v>
      </c>
      <c r="D6" s="1" t="s">
        <v>74</v>
      </c>
      <c r="E6" s="1" t="s">
        <v>58</v>
      </c>
      <c r="F6" s="1" t="s">
        <v>51</v>
      </c>
      <c r="G6" s="1" t="s">
        <v>75</v>
      </c>
      <c r="H6" s="1" t="s">
        <v>6</v>
      </c>
      <c r="I6" s="30"/>
      <c r="J6" s="3">
        <v>15</v>
      </c>
      <c r="K6" s="2">
        <v>0.89</v>
      </c>
      <c r="L6" s="27">
        <f t="shared" si="0"/>
        <v>16.9</v>
      </c>
      <c r="M6" s="25" t="str">
        <f t="shared" si="1"/>
        <v>P &lt;= 15 кВт</v>
      </c>
      <c r="N6" s="3">
        <v>550</v>
      </c>
      <c r="O6" s="26">
        <f t="shared" si="2"/>
        <v>8250</v>
      </c>
      <c r="P6" s="26">
        <f t="shared" si="3"/>
        <v>9735</v>
      </c>
      <c r="Q6" s="3"/>
      <c r="R6" s="23"/>
      <c r="S6" s="33" t="s">
        <v>44</v>
      </c>
      <c r="T6" s="29" t="s">
        <v>76</v>
      </c>
      <c r="U6" s="23">
        <v>42073</v>
      </c>
      <c r="V6" s="23">
        <v>42090</v>
      </c>
      <c r="W6" s="29" t="s">
        <v>77</v>
      </c>
      <c r="X6" s="23">
        <v>42073</v>
      </c>
      <c r="Y6" s="31">
        <v>3</v>
      </c>
      <c r="Z6" s="24" t="str">
        <f ca="1" t="shared" si="4"/>
        <v>Действует</v>
      </c>
      <c r="AA6" s="24" t="str">
        <f t="shared" si="5"/>
        <v>Не выполнено</v>
      </c>
      <c r="AB6" s="63"/>
      <c r="AC6" s="30">
        <v>3</v>
      </c>
      <c r="AD6" s="31">
        <v>0.4</v>
      </c>
      <c r="AE6" s="32">
        <v>400</v>
      </c>
      <c r="AF6" s="24" t="str">
        <f t="shared" si="6"/>
        <v>Заключен</v>
      </c>
      <c r="AG6" s="47">
        <v>1</v>
      </c>
      <c r="AH6" s="49">
        <v>42066</v>
      </c>
      <c r="AI6" s="59"/>
      <c r="AJ6" s="48" t="s">
        <v>59</v>
      </c>
    </row>
    <row r="7" spans="1:36" ht="228.75" customHeight="1">
      <c r="A7" s="6">
        <v>5</v>
      </c>
      <c r="B7" s="1" t="s">
        <v>108</v>
      </c>
      <c r="C7" s="1" t="s">
        <v>57</v>
      </c>
      <c r="D7" s="1" t="s">
        <v>78</v>
      </c>
      <c r="E7" s="1" t="s">
        <v>58</v>
      </c>
      <c r="F7" s="1" t="s">
        <v>51</v>
      </c>
      <c r="G7" s="1" t="s">
        <v>79</v>
      </c>
      <c r="H7" s="1" t="s">
        <v>6</v>
      </c>
      <c r="I7" s="30"/>
      <c r="J7" s="3">
        <v>15</v>
      </c>
      <c r="K7" s="2">
        <v>0.89</v>
      </c>
      <c r="L7" s="27">
        <f t="shared" si="0"/>
        <v>16.9</v>
      </c>
      <c r="M7" s="25" t="str">
        <f t="shared" si="1"/>
        <v>P &lt;= 15 кВт</v>
      </c>
      <c r="N7" s="3">
        <v>550</v>
      </c>
      <c r="O7" s="26">
        <f t="shared" si="2"/>
        <v>8250</v>
      </c>
      <c r="P7" s="26">
        <f t="shared" si="3"/>
        <v>9735</v>
      </c>
      <c r="Q7" s="3"/>
      <c r="R7" s="23"/>
      <c r="S7" s="33" t="s">
        <v>44</v>
      </c>
      <c r="T7" s="29" t="s">
        <v>80</v>
      </c>
      <c r="U7" s="23">
        <v>42073</v>
      </c>
      <c r="V7" s="23">
        <v>42081</v>
      </c>
      <c r="W7" s="29" t="s">
        <v>81</v>
      </c>
      <c r="X7" s="23">
        <v>42073</v>
      </c>
      <c r="Y7" s="31">
        <v>3</v>
      </c>
      <c r="Z7" s="24" t="str">
        <f ca="1" t="shared" si="4"/>
        <v>Действует</v>
      </c>
      <c r="AA7" s="24" t="str">
        <f t="shared" si="5"/>
        <v>Не выполнено</v>
      </c>
      <c r="AB7" s="63"/>
      <c r="AC7" s="30">
        <v>3</v>
      </c>
      <c r="AD7" s="31">
        <v>0.4</v>
      </c>
      <c r="AE7" s="32">
        <v>230</v>
      </c>
      <c r="AF7" s="24" t="str">
        <f t="shared" si="6"/>
        <v>Заключен</v>
      </c>
      <c r="AG7" s="47">
        <v>1</v>
      </c>
      <c r="AH7" s="49">
        <v>42073</v>
      </c>
      <c r="AI7" s="59"/>
      <c r="AJ7" s="48" t="s">
        <v>59</v>
      </c>
    </row>
    <row r="8" spans="1:36" ht="12.75" customHeight="1" hidden="1">
      <c r="A8" s="6">
        <v>17</v>
      </c>
      <c r="B8" s="1" t="s">
        <v>82</v>
      </c>
      <c r="C8" s="1" t="s">
        <v>56</v>
      </c>
      <c r="D8" s="1" t="s">
        <v>83</v>
      </c>
      <c r="E8" s="1" t="s">
        <v>61</v>
      </c>
      <c r="F8" s="1" t="s">
        <v>51</v>
      </c>
      <c r="G8" s="1" t="s">
        <v>84</v>
      </c>
      <c r="H8" s="1" t="s">
        <v>6</v>
      </c>
      <c r="I8" s="30"/>
      <c r="J8" s="3">
        <v>15</v>
      </c>
      <c r="K8" s="2">
        <v>0.89</v>
      </c>
      <c r="L8" s="27">
        <f t="shared" si="0"/>
        <v>16.9</v>
      </c>
      <c r="M8" s="25" t="str">
        <f t="shared" si="1"/>
        <v>P &lt;= 15 кВт</v>
      </c>
      <c r="N8" s="3">
        <v>550</v>
      </c>
      <c r="O8" s="26">
        <f t="shared" si="2"/>
        <v>8250</v>
      </c>
      <c r="P8" s="26">
        <f t="shared" si="3"/>
        <v>9735</v>
      </c>
      <c r="Q8" s="3"/>
      <c r="R8" s="23"/>
      <c r="S8" s="33" t="s">
        <v>44</v>
      </c>
      <c r="T8" s="29" t="s">
        <v>85</v>
      </c>
      <c r="U8" s="23">
        <v>42080</v>
      </c>
      <c r="V8" s="23">
        <v>42081</v>
      </c>
      <c r="W8" s="29" t="s">
        <v>86</v>
      </c>
      <c r="X8" s="23">
        <v>42080</v>
      </c>
      <c r="Y8" s="31">
        <v>3</v>
      </c>
      <c r="Z8" s="24" t="str">
        <f ca="1" t="shared" si="4"/>
        <v>Действует</v>
      </c>
      <c r="AA8" s="24" t="str">
        <f t="shared" si="5"/>
        <v>Не выполнено</v>
      </c>
      <c r="AB8" s="63"/>
      <c r="AC8" s="30">
        <v>3</v>
      </c>
      <c r="AD8" s="31">
        <v>0.4</v>
      </c>
      <c r="AE8" s="32">
        <v>380</v>
      </c>
      <c r="AF8" s="24" t="str">
        <f t="shared" si="6"/>
        <v>Заключен</v>
      </c>
      <c r="AG8" s="47">
        <v>1</v>
      </c>
      <c r="AH8" s="49">
        <v>42068</v>
      </c>
      <c r="AI8" s="59"/>
      <c r="AJ8" s="48" t="s">
        <v>59</v>
      </c>
    </row>
    <row r="9" spans="1:36" ht="38.25">
      <c r="A9" s="6">
        <v>6</v>
      </c>
      <c r="B9" s="1" t="s">
        <v>109</v>
      </c>
      <c r="C9" s="1" t="s">
        <v>56</v>
      </c>
      <c r="D9" s="1" t="s">
        <v>87</v>
      </c>
      <c r="E9" s="1" t="s">
        <v>61</v>
      </c>
      <c r="F9" s="1" t="s">
        <v>51</v>
      </c>
      <c r="G9" s="1" t="s">
        <v>88</v>
      </c>
      <c r="H9" s="1" t="s">
        <v>6</v>
      </c>
      <c r="I9" s="30"/>
      <c r="J9" s="3">
        <v>15</v>
      </c>
      <c r="K9" s="2">
        <v>0.89</v>
      </c>
      <c r="L9" s="27">
        <f t="shared" si="0"/>
        <v>16.9</v>
      </c>
      <c r="M9" s="25" t="str">
        <f t="shared" si="1"/>
        <v>P &lt;= 15 кВт</v>
      </c>
      <c r="N9" s="3">
        <v>550</v>
      </c>
      <c r="O9" s="26">
        <f t="shared" si="2"/>
        <v>8250</v>
      </c>
      <c r="P9" s="26">
        <f t="shared" si="3"/>
        <v>9735</v>
      </c>
      <c r="Q9" s="3"/>
      <c r="R9" s="23"/>
      <c r="S9" s="33" t="s">
        <v>44</v>
      </c>
      <c r="T9" s="29" t="s">
        <v>89</v>
      </c>
      <c r="U9" s="23">
        <v>42080</v>
      </c>
      <c r="V9" s="23">
        <v>42081</v>
      </c>
      <c r="W9" s="29" t="s">
        <v>90</v>
      </c>
      <c r="X9" s="23">
        <v>42080</v>
      </c>
      <c r="Y9" s="31">
        <v>3</v>
      </c>
      <c r="Z9" s="24" t="str">
        <f ca="1" t="shared" si="4"/>
        <v>Действует</v>
      </c>
      <c r="AA9" s="24" t="str">
        <f t="shared" si="5"/>
        <v>Не выполнено</v>
      </c>
      <c r="AB9" s="63"/>
      <c r="AC9" s="30">
        <v>3</v>
      </c>
      <c r="AD9" s="31">
        <v>0.4</v>
      </c>
      <c r="AE9" s="32">
        <v>380</v>
      </c>
      <c r="AF9" s="24" t="str">
        <f t="shared" si="6"/>
        <v>Заключен</v>
      </c>
      <c r="AG9" s="47">
        <v>1</v>
      </c>
      <c r="AH9" s="49">
        <v>42068</v>
      </c>
      <c r="AI9" s="59"/>
      <c r="AJ9" s="48" t="s">
        <v>59</v>
      </c>
    </row>
    <row r="10" spans="1:36" ht="112.5" customHeight="1">
      <c r="A10" s="6">
        <v>7</v>
      </c>
      <c r="B10" s="1" t="s">
        <v>110</v>
      </c>
      <c r="C10" s="1" t="s">
        <v>57</v>
      </c>
      <c r="D10" s="1" t="s">
        <v>91</v>
      </c>
      <c r="E10" s="1" t="s">
        <v>61</v>
      </c>
      <c r="F10" s="1" t="s">
        <v>51</v>
      </c>
      <c r="G10" s="1" t="s">
        <v>92</v>
      </c>
      <c r="H10" s="1" t="s">
        <v>6</v>
      </c>
      <c r="I10" s="30"/>
      <c r="J10" s="3">
        <v>15</v>
      </c>
      <c r="K10" s="2">
        <v>0.89</v>
      </c>
      <c r="L10" s="27">
        <f t="shared" si="0"/>
        <v>16.9</v>
      </c>
      <c r="M10" s="25" t="str">
        <f t="shared" si="1"/>
        <v>P &lt;= 15 кВт</v>
      </c>
      <c r="N10" s="3">
        <v>550</v>
      </c>
      <c r="O10" s="26">
        <f t="shared" si="2"/>
        <v>8250</v>
      </c>
      <c r="P10" s="26">
        <f t="shared" si="3"/>
        <v>9735</v>
      </c>
      <c r="Q10" s="3"/>
      <c r="R10" s="23"/>
      <c r="S10" s="33" t="s">
        <v>44</v>
      </c>
      <c r="T10" s="29" t="s">
        <v>93</v>
      </c>
      <c r="U10" s="23">
        <v>42080</v>
      </c>
      <c r="V10" s="23">
        <v>42082</v>
      </c>
      <c r="W10" s="29" t="s">
        <v>94</v>
      </c>
      <c r="X10" s="23">
        <v>42080</v>
      </c>
      <c r="Y10" s="31">
        <v>3</v>
      </c>
      <c r="Z10" s="24" t="str">
        <f ca="1" t="shared" si="4"/>
        <v>Действует</v>
      </c>
      <c r="AA10" s="24" t="str">
        <f t="shared" si="5"/>
        <v>Не выполнено</v>
      </c>
      <c r="AB10" s="63"/>
      <c r="AC10" s="30">
        <v>3</v>
      </c>
      <c r="AD10" s="31">
        <v>0.4</v>
      </c>
      <c r="AE10" s="32">
        <v>400</v>
      </c>
      <c r="AF10" s="24" t="str">
        <f t="shared" si="6"/>
        <v>Заключен</v>
      </c>
      <c r="AG10" s="47">
        <v>1</v>
      </c>
      <c r="AH10" s="49">
        <v>42074</v>
      </c>
      <c r="AI10" s="59"/>
      <c r="AJ10" s="48" t="s">
        <v>59</v>
      </c>
    </row>
    <row r="11" spans="1:36" ht="253.5" customHeight="1">
      <c r="A11" s="6">
        <v>8</v>
      </c>
      <c r="B11" s="1" t="s">
        <v>111</v>
      </c>
      <c r="C11" s="1" t="s">
        <v>95</v>
      </c>
      <c r="D11" s="1" t="s">
        <v>96</v>
      </c>
      <c r="E11" s="1" t="s">
        <v>61</v>
      </c>
      <c r="F11" s="1" t="s">
        <v>51</v>
      </c>
      <c r="G11" s="1" t="s">
        <v>97</v>
      </c>
      <c r="H11" s="1" t="s">
        <v>6</v>
      </c>
      <c r="I11" s="30"/>
      <c r="J11" s="3">
        <v>15</v>
      </c>
      <c r="K11" s="2">
        <v>0.89</v>
      </c>
      <c r="L11" s="27">
        <f t="shared" si="0"/>
        <v>16.9</v>
      </c>
      <c r="M11" s="25" t="str">
        <f t="shared" si="1"/>
        <v>P &lt;= 15 кВт</v>
      </c>
      <c r="N11" s="3">
        <v>550</v>
      </c>
      <c r="O11" s="26">
        <f t="shared" si="2"/>
        <v>8250</v>
      </c>
      <c r="P11" s="26">
        <f t="shared" si="3"/>
        <v>9735</v>
      </c>
      <c r="Q11" s="3"/>
      <c r="R11" s="23"/>
      <c r="S11" s="33" t="s">
        <v>44</v>
      </c>
      <c r="T11" s="29" t="s">
        <v>98</v>
      </c>
      <c r="U11" s="23">
        <v>42087</v>
      </c>
      <c r="V11" s="23">
        <v>42090</v>
      </c>
      <c r="W11" s="29" t="s">
        <v>99</v>
      </c>
      <c r="X11" s="23">
        <v>42090</v>
      </c>
      <c r="Y11" s="31">
        <v>3</v>
      </c>
      <c r="Z11" s="24" t="str">
        <f ca="1" t="shared" si="4"/>
        <v>Действует</v>
      </c>
      <c r="AA11" s="24" t="str">
        <f t="shared" si="5"/>
        <v>Не выполнено</v>
      </c>
      <c r="AB11" s="63"/>
      <c r="AC11" s="30">
        <v>3</v>
      </c>
      <c r="AD11" s="31">
        <v>0.4</v>
      </c>
      <c r="AE11" s="32">
        <v>400</v>
      </c>
      <c r="AF11" s="24" t="str">
        <f t="shared" si="6"/>
        <v>Заключен</v>
      </c>
      <c r="AG11" s="47">
        <v>1</v>
      </c>
      <c r="AH11" s="49">
        <v>42083</v>
      </c>
      <c r="AI11" s="59"/>
      <c r="AJ11" s="48" t="s">
        <v>59</v>
      </c>
    </row>
    <row r="12" spans="1:36" ht="51">
      <c r="A12" s="6">
        <v>9</v>
      </c>
      <c r="B12" s="1" t="s">
        <v>112</v>
      </c>
      <c r="C12" s="1" t="s">
        <v>100</v>
      </c>
      <c r="D12" s="1" t="s">
        <v>101</v>
      </c>
      <c r="E12" s="1" t="s">
        <v>61</v>
      </c>
      <c r="F12" s="1" t="s">
        <v>51</v>
      </c>
      <c r="G12" s="1"/>
      <c r="H12" s="1" t="s">
        <v>6</v>
      </c>
      <c r="I12" s="30"/>
      <c r="J12" s="3">
        <v>10</v>
      </c>
      <c r="K12" s="2">
        <v>0.89</v>
      </c>
      <c r="L12" s="27">
        <f t="shared" si="0"/>
        <v>11.2</v>
      </c>
      <c r="M12" s="25" t="str">
        <f t="shared" si="1"/>
        <v>P &lt;= 15 кВт</v>
      </c>
      <c r="N12" s="3">
        <v>259.71</v>
      </c>
      <c r="O12" s="26">
        <f t="shared" si="2"/>
        <v>2597.1</v>
      </c>
      <c r="P12" s="26">
        <f t="shared" si="3"/>
        <v>3064.58</v>
      </c>
      <c r="Q12" s="3"/>
      <c r="R12" s="23"/>
      <c r="S12" s="33" t="s">
        <v>55</v>
      </c>
      <c r="T12" s="29" t="s">
        <v>102</v>
      </c>
      <c r="U12" s="23">
        <v>42087</v>
      </c>
      <c r="V12" s="23">
        <v>42097</v>
      </c>
      <c r="W12" s="29" t="s">
        <v>103</v>
      </c>
      <c r="X12" s="23">
        <v>42087</v>
      </c>
      <c r="Y12" s="31">
        <v>3</v>
      </c>
      <c r="Z12" s="24" t="str">
        <f ca="1" t="shared" si="4"/>
        <v>Действует</v>
      </c>
      <c r="AA12" s="24" t="str">
        <f t="shared" si="5"/>
        <v>Не выполнено</v>
      </c>
      <c r="AB12" s="63"/>
      <c r="AC12" s="30">
        <v>3</v>
      </c>
      <c r="AD12" s="31">
        <v>0.4</v>
      </c>
      <c r="AE12" s="32">
        <v>400</v>
      </c>
      <c r="AF12" s="24" t="str">
        <f t="shared" si="6"/>
        <v>Заключен</v>
      </c>
      <c r="AG12" s="47">
        <v>1</v>
      </c>
      <c r="AH12" s="49">
        <v>42073</v>
      </c>
      <c r="AI12" s="59"/>
      <c r="AJ12" s="48" t="s">
        <v>59</v>
      </c>
    </row>
    <row r="13" spans="5:13" ht="12.75">
      <c r="E13" s="10"/>
      <c r="G13" s="65" t="s">
        <v>11</v>
      </c>
      <c r="H13" s="7">
        <v>1</v>
      </c>
      <c r="I13" s="50"/>
      <c r="J13" s="8" t="e">
        <f>SUMIF(#REF!,H13,#REF!)</f>
        <v>#REF!</v>
      </c>
      <c r="K13" s="8"/>
      <c r="L13" s="8" t="e">
        <f>SUMIF(#REF!,H13,#REF!)</f>
        <v>#REF!</v>
      </c>
      <c r="M13" s="11" t="e">
        <f>COUNTIF(#REF!,H13)</f>
        <v>#REF!</v>
      </c>
    </row>
    <row r="14" spans="5:13" ht="12.75">
      <c r="E14" s="10"/>
      <c r="G14" s="65"/>
      <c r="H14" s="7">
        <v>2</v>
      </c>
      <c r="I14" s="50"/>
      <c r="J14" s="8" t="e">
        <f>SUMIF(#REF!,H14,#REF!)</f>
        <v>#REF!</v>
      </c>
      <c r="K14" s="8"/>
      <c r="L14" s="8" t="e">
        <f>SUMIF(#REF!,H14,#REF!)</f>
        <v>#REF!</v>
      </c>
      <c r="M14" s="11" t="e">
        <f>COUNTIF(#REF!,H14)</f>
        <v>#REF!</v>
      </c>
    </row>
    <row r="15" spans="5:13" ht="12.75">
      <c r="E15" s="10"/>
      <c r="G15" s="66"/>
      <c r="H15" s="17">
        <v>3</v>
      </c>
      <c r="I15" s="51"/>
      <c r="J15" s="8" t="e">
        <f>SUMIF(#REF!,H15,#REF!)</f>
        <v>#REF!</v>
      </c>
      <c r="K15" s="8"/>
      <c r="L15" s="8" t="e">
        <f>SUMIF(#REF!,H15,#REF!)</f>
        <v>#REF!</v>
      </c>
      <c r="M15" s="11" t="e">
        <f>COUNTIF(#REF!,H15)</f>
        <v>#REF!</v>
      </c>
    </row>
    <row r="16" spans="5:13" ht="12.75">
      <c r="E16" s="10"/>
      <c r="G16" s="45" t="s">
        <v>12</v>
      </c>
      <c r="H16" s="12"/>
      <c r="I16" s="12"/>
      <c r="J16" s="13" t="e">
        <f>SUM(J13:J15)</f>
        <v>#REF!</v>
      </c>
      <c r="K16" s="14"/>
      <c r="L16" s="15" t="e">
        <f>SUM(L13:L15)</f>
        <v>#REF!</v>
      </c>
      <c r="M16" s="16" t="e">
        <f>SUM(M13:M15)</f>
        <v>#REF!</v>
      </c>
    </row>
    <row r="17" spans="5:13" ht="12.75">
      <c r="E17" s="10"/>
      <c r="G17" s="70" t="s">
        <v>7</v>
      </c>
      <c r="H17" s="43">
        <v>177.61</v>
      </c>
      <c r="I17" s="52"/>
      <c r="J17" s="8" t="e">
        <f>SUMIF(#REF!,H17,#REF!)</f>
        <v>#REF!</v>
      </c>
      <c r="K17" s="8"/>
      <c r="L17" s="8" t="e">
        <f>SUMIF(#REF!,H17,#REF!)</f>
        <v>#REF!</v>
      </c>
      <c r="M17" s="11" t="e">
        <f>COUNTIF(#REF!,H17)</f>
        <v>#REF!</v>
      </c>
    </row>
    <row r="18" spans="5:13" ht="12.75">
      <c r="E18" s="10"/>
      <c r="G18" s="71"/>
      <c r="H18" s="43">
        <v>550</v>
      </c>
      <c r="I18" s="52"/>
      <c r="J18" s="8" t="e">
        <f>SUMIF(#REF!,H18,#REF!)</f>
        <v>#REF!</v>
      </c>
      <c r="K18" s="8"/>
      <c r="L18" s="8" t="e">
        <f>SUMIF(#REF!,H18,#REF!)</f>
        <v>#REF!</v>
      </c>
      <c r="M18" s="11" t="e">
        <f>COUNTIF(#REF!,H18)</f>
        <v>#REF!</v>
      </c>
    </row>
    <row r="19" spans="5:13" ht="12.75">
      <c r="E19" s="10"/>
      <c r="G19" s="71"/>
      <c r="H19" s="43">
        <v>1616.73</v>
      </c>
      <c r="I19" s="52"/>
      <c r="J19" s="8" t="e">
        <f>SUMIF(#REF!,H19,#REF!)</f>
        <v>#REF!</v>
      </c>
      <c r="K19" s="8"/>
      <c r="L19" s="8" t="e">
        <f>SUMIF(#REF!,H19,#REF!)</f>
        <v>#REF!</v>
      </c>
      <c r="M19" s="11" t="e">
        <f>COUNTIF(#REF!,H19)</f>
        <v>#REF!</v>
      </c>
    </row>
    <row r="20" spans="5:13" ht="12.75">
      <c r="E20" s="10"/>
      <c r="G20" s="71"/>
      <c r="H20" s="44">
        <v>1834.3</v>
      </c>
      <c r="I20" s="53"/>
      <c r="J20" s="8" t="e">
        <f>SUMIF(#REF!,H20,#REF!)</f>
        <v>#REF!</v>
      </c>
      <c r="K20" s="8"/>
      <c r="L20" s="8" t="e">
        <f>SUMIF(#REF!,H20,#REF!)</f>
        <v>#REF!</v>
      </c>
      <c r="M20" s="11" t="e">
        <f>COUNTIF(#REF!,H20)</f>
        <v>#REF!</v>
      </c>
    </row>
    <row r="21" spans="5:13" ht="12.75">
      <c r="E21" s="10"/>
      <c r="G21" s="71"/>
      <c r="H21" s="44">
        <v>3999.02</v>
      </c>
      <c r="I21" s="53"/>
      <c r="J21" s="37" t="e">
        <f>SUMIF(#REF!,H21,#REF!)</f>
        <v>#REF!</v>
      </c>
      <c r="K21" s="8"/>
      <c r="L21" s="37" t="e">
        <f>SUMIF(#REF!,H21,#REF!)</f>
        <v>#REF!</v>
      </c>
      <c r="M21" s="39" t="e">
        <f>COUNTIF(#REF!,H21)</f>
        <v>#REF!</v>
      </c>
    </row>
    <row r="22" spans="5:13" ht="12.75">
      <c r="E22" s="10"/>
      <c r="G22" s="71"/>
      <c r="H22" s="60">
        <v>2940.38</v>
      </c>
      <c r="I22" s="61"/>
      <c r="J22" s="36" t="e">
        <f>SUMIF(#REF!,H22,#REF!)</f>
        <v>#REF!</v>
      </c>
      <c r="K22" s="36"/>
      <c r="L22" s="36" t="e">
        <f>SUMIF(#REF!,H22,#REF!)</f>
        <v>#REF!</v>
      </c>
      <c r="M22" s="62" t="e">
        <f>COUNTIF(#REF!,H22)</f>
        <v>#REF!</v>
      </c>
    </row>
    <row r="23" spans="5:13" ht="12.75">
      <c r="E23" s="10"/>
      <c r="G23" s="72"/>
      <c r="H23" s="42">
        <v>906.48</v>
      </c>
      <c r="I23" s="54"/>
      <c r="J23" s="38" t="e">
        <f>SUMIF(#REF!,H23,#REF!)</f>
        <v>#REF!</v>
      </c>
      <c r="K23" s="36"/>
      <c r="L23" s="38" t="e">
        <f>SUMIF(#REF!,H23,#REF!)</f>
        <v>#REF!</v>
      </c>
      <c r="M23" s="40" t="e">
        <f>COUNTIF(#REF!,H23)</f>
        <v>#REF!</v>
      </c>
    </row>
    <row r="24" spans="5:13" ht="12.75">
      <c r="E24" s="10"/>
      <c r="G24" s="41" t="s">
        <v>12</v>
      </c>
      <c r="H24" s="12"/>
      <c r="I24" s="12"/>
      <c r="J24" s="13" t="e">
        <f>SUM(J17:J23)</f>
        <v>#REF!</v>
      </c>
      <c r="K24" s="14"/>
      <c r="L24" s="15" t="e">
        <f>SUM(L17:L23)</f>
        <v>#REF!</v>
      </c>
      <c r="M24" s="16" t="e">
        <f>SUM(M17:M23)</f>
        <v>#REF!</v>
      </c>
    </row>
    <row r="25" spans="5:13" ht="12.75">
      <c r="E25" s="10"/>
      <c r="G25" s="65" t="s">
        <v>14</v>
      </c>
      <c r="H25" s="18">
        <v>0.75</v>
      </c>
      <c r="I25" s="52"/>
      <c r="J25" s="8" t="e">
        <f>SUMIF(#REF!,H25,#REF!)</f>
        <v>#REF!</v>
      </c>
      <c r="K25" s="8"/>
      <c r="L25" s="8" t="e">
        <f>SUMIF(#REF!,H25,#REF!)</f>
        <v>#REF!</v>
      </c>
      <c r="M25" s="11" t="e">
        <f>COUNTIF(#REF!,H25)</f>
        <v>#REF!</v>
      </c>
    </row>
    <row r="26" spans="5:13" ht="12.75">
      <c r="E26" s="10"/>
      <c r="G26" s="65"/>
      <c r="H26" s="18">
        <v>0.85</v>
      </c>
      <c r="I26" s="52"/>
      <c r="J26" s="8" t="e">
        <f>SUMIF(#REF!,H26,#REF!)</f>
        <v>#REF!</v>
      </c>
      <c r="K26" s="8"/>
      <c r="L26" s="8" t="e">
        <f>SUMIF(#REF!,H26,#REF!)</f>
        <v>#REF!</v>
      </c>
      <c r="M26" s="11" t="e">
        <f>COUNTIF(#REF!,H26)</f>
        <v>#REF!</v>
      </c>
    </row>
    <row r="27" spans="5:13" ht="12.75">
      <c r="E27" s="10"/>
      <c r="G27" s="66"/>
      <c r="H27" s="19">
        <v>0.98</v>
      </c>
      <c r="I27" s="53"/>
      <c r="J27" s="8" t="e">
        <f>SUMIF(#REF!,H27,#REF!)</f>
        <v>#REF!</v>
      </c>
      <c r="K27" s="8"/>
      <c r="L27" s="8" t="e">
        <f>SUMIF(#REF!,H27,#REF!)</f>
        <v>#REF!</v>
      </c>
      <c r="M27" s="11" t="e">
        <f>COUNTIF(#REF!,H27)</f>
        <v>#REF!</v>
      </c>
    </row>
    <row r="28" spans="5:13" ht="12.75">
      <c r="E28" s="10"/>
      <c r="G28" s="12" t="s">
        <v>12</v>
      </c>
      <c r="H28" s="12"/>
      <c r="I28" s="12"/>
      <c r="J28" s="13" t="e">
        <f>SUM(J25:J27)</f>
        <v>#REF!</v>
      </c>
      <c r="K28" s="14"/>
      <c r="L28" s="15" t="e">
        <f>SUM(L25:L27)</f>
        <v>#REF!</v>
      </c>
      <c r="M28" s="16" t="e">
        <f>SUM(M25:M27)</f>
        <v>#REF!</v>
      </c>
    </row>
    <row r="29" spans="5:13" ht="12.75">
      <c r="E29" s="10"/>
      <c r="G29" s="65" t="s">
        <v>15</v>
      </c>
      <c r="H29" s="18" t="s">
        <v>16</v>
      </c>
      <c r="I29" s="52"/>
      <c r="J29" s="8" t="e">
        <f>SUMIF(#REF!,H29,#REF!)</f>
        <v>#REF!</v>
      </c>
      <c r="K29" s="8"/>
      <c r="L29" s="8" t="e">
        <f>SUMIF(#REF!,H29,#REF!)</f>
        <v>#REF!</v>
      </c>
      <c r="M29" s="11" t="e">
        <f>COUNTIF(#REF!,H29)</f>
        <v>#REF!</v>
      </c>
    </row>
    <row r="30" spans="5:13" ht="12.75">
      <c r="E30" s="10"/>
      <c r="G30" s="66"/>
      <c r="H30" s="19" t="s">
        <v>48</v>
      </c>
      <c r="I30" s="53"/>
      <c r="J30" s="8" t="e">
        <f>SUMIF(#REF!,H30,#REF!)</f>
        <v>#REF!</v>
      </c>
      <c r="K30" s="8"/>
      <c r="L30" s="8" t="e">
        <f>SUMIF(#REF!,H30,#REF!)</f>
        <v>#REF!</v>
      </c>
      <c r="M30" s="11" t="e">
        <f>COUNTIF(#REF!,H30)</f>
        <v>#REF!</v>
      </c>
    </row>
    <row r="31" spans="5:13" ht="12.75">
      <c r="E31" s="10"/>
      <c r="G31" s="66"/>
      <c r="H31" s="19" t="s">
        <v>49</v>
      </c>
      <c r="I31" s="53"/>
      <c r="J31" s="8" t="e">
        <f>SUMIF(#REF!,H31,#REF!)</f>
        <v>#REF!</v>
      </c>
      <c r="K31" s="8"/>
      <c r="L31" s="8" t="e">
        <f>SUMIF(#REF!,H31,#REF!)</f>
        <v>#REF!</v>
      </c>
      <c r="M31" s="11" t="e">
        <f>COUNTIF(#REF!,H31)</f>
        <v>#REF!</v>
      </c>
    </row>
    <row r="32" spans="5:13" ht="12.75">
      <c r="E32" s="10"/>
      <c r="G32" s="66"/>
      <c r="H32" s="19" t="s">
        <v>50</v>
      </c>
      <c r="I32" s="53"/>
      <c r="J32" s="8" t="e">
        <f>SUMIF(#REF!,H32,#REF!)</f>
        <v>#REF!</v>
      </c>
      <c r="K32" s="8"/>
      <c r="L32" s="8" t="e">
        <f>SUMIF(#REF!,H32,#REF!)</f>
        <v>#REF!</v>
      </c>
      <c r="M32" s="11" t="e">
        <f>COUNTIF(#REF!,H32)</f>
        <v>#REF!</v>
      </c>
    </row>
    <row r="33" spans="5:13" ht="12.75">
      <c r="E33" s="10"/>
      <c r="G33" s="12" t="s">
        <v>12</v>
      </c>
      <c r="H33" s="12"/>
      <c r="I33" s="12"/>
      <c r="J33" s="13" t="e">
        <f>SUM(J29:J32)</f>
        <v>#REF!</v>
      </c>
      <c r="K33" s="14"/>
      <c r="L33" s="15" t="e">
        <f>SUM(L29:L32)</f>
        <v>#REF!</v>
      </c>
      <c r="M33" s="16" t="e">
        <f>SUM(M29:M32)</f>
        <v>#REF!</v>
      </c>
    </row>
    <row r="34" spans="5:13" ht="12.75">
      <c r="E34" s="10"/>
      <c r="G34" s="65" t="s">
        <v>9</v>
      </c>
      <c r="H34" s="20">
        <v>0.4</v>
      </c>
      <c r="I34" s="55"/>
      <c r="J34" s="8" t="e">
        <f>SUMIF(#REF!,H34,#REF!)</f>
        <v>#REF!</v>
      </c>
      <c r="K34" s="8"/>
      <c r="L34" s="8" t="e">
        <f>SUMIF(#REF!,H34,#REF!)</f>
        <v>#REF!</v>
      </c>
      <c r="M34" s="11" t="e">
        <f>COUNTIF(#REF!,H34)</f>
        <v>#REF!</v>
      </c>
    </row>
    <row r="35" spans="5:13" ht="12.75">
      <c r="E35" s="10"/>
      <c r="G35" s="65"/>
      <c r="H35" s="20">
        <v>1</v>
      </c>
      <c r="I35" s="55"/>
      <c r="J35" s="8" t="e">
        <f>SUMIF(#REF!,H35,#REF!)</f>
        <v>#REF!</v>
      </c>
      <c r="K35" s="8"/>
      <c r="L35" s="8" t="e">
        <f>SUMIF(#REF!,H35,#REF!)</f>
        <v>#REF!</v>
      </c>
      <c r="M35" s="11" t="e">
        <f>COUNTIF(#REF!,H35)</f>
        <v>#REF!</v>
      </c>
    </row>
    <row r="36" spans="5:13" ht="62.25" customHeight="1">
      <c r="E36" s="10"/>
      <c r="G36" s="66"/>
      <c r="H36" s="21">
        <v>3</v>
      </c>
      <c r="I36" s="56"/>
      <c r="J36" s="8" t="e">
        <f>SUMIF(#REF!,H36,#REF!)</f>
        <v>#REF!</v>
      </c>
      <c r="K36" s="8"/>
      <c r="L36" s="8" t="e">
        <f>SUMIF(#REF!,H36,#REF!)</f>
        <v>#REF!</v>
      </c>
      <c r="M36" s="11" t="e">
        <f>COUNTIF(#REF!,H36)</f>
        <v>#REF!</v>
      </c>
    </row>
    <row r="37" spans="5:13" ht="12.75">
      <c r="E37" s="10"/>
      <c r="G37" s="66"/>
      <c r="H37" s="21">
        <v>6</v>
      </c>
      <c r="I37" s="56"/>
      <c r="J37" s="8" t="e">
        <f>SUMIF(#REF!,H37,#REF!)</f>
        <v>#REF!</v>
      </c>
      <c r="K37" s="8"/>
      <c r="L37" s="8" t="e">
        <f>SUMIF(#REF!,H37,#REF!)</f>
        <v>#REF!</v>
      </c>
      <c r="M37" s="11" t="e">
        <f>COUNTIF(#REF!,H37)</f>
        <v>#REF!</v>
      </c>
    </row>
    <row r="38" spans="5:13" ht="12.75">
      <c r="E38" s="10"/>
      <c r="G38" s="66"/>
      <c r="H38" s="21">
        <v>10</v>
      </c>
      <c r="I38" s="56"/>
      <c r="J38" s="8" t="e">
        <f>SUMIF(#REF!,H38,#REF!)</f>
        <v>#REF!</v>
      </c>
      <c r="K38" s="8"/>
      <c r="L38" s="8" t="e">
        <f>SUMIF(#REF!,H38,#REF!)</f>
        <v>#REF!</v>
      </c>
      <c r="M38" s="11" t="e">
        <f>COUNTIF(#REF!,H38)</f>
        <v>#REF!</v>
      </c>
    </row>
    <row r="39" spans="5:13" ht="12.75">
      <c r="E39" s="10"/>
      <c r="G39" s="12" t="s">
        <v>12</v>
      </c>
      <c r="H39" s="12"/>
      <c r="I39" s="12"/>
      <c r="J39" s="13" t="e">
        <f>SUM(J34:J38)</f>
        <v>#REF!</v>
      </c>
      <c r="K39" s="14"/>
      <c r="L39" s="15" t="e">
        <f>SUM(L34:L38)</f>
        <v>#REF!</v>
      </c>
      <c r="M39" s="16" t="e">
        <f>SUM(M34:M38)</f>
        <v>#REF!</v>
      </c>
    </row>
    <row r="40" spans="5:13" ht="12.75">
      <c r="E40" s="10"/>
      <c r="G40" s="67" t="s">
        <v>18</v>
      </c>
      <c r="H40" s="22">
        <v>220</v>
      </c>
      <c r="I40" s="57"/>
      <c r="J40" s="8" t="e">
        <f>SUMIF(#REF!,H40,#REF!)</f>
        <v>#REF!</v>
      </c>
      <c r="K40" s="8"/>
      <c r="L40" s="8" t="e">
        <f>SUMIF(#REF!,H40,#REF!)</f>
        <v>#REF!</v>
      </c>
      <c r="M40" s="11" t="e">
        <f>COUNTIF(#REF!,H40)</f>
        <v>#REF!</v>
      </c>
    </row>
    <row r="41" spans="5:13" ht="12.75">
      <c r="E41" s="10"/>
      <c r="G41" s="68"/>
      <c r="H41" s="22">
        <v>380</v>
      </c>
      <c r="I41" s="57"/>
      <c r="J41" s="8" t="e">
        <f>SUMIF(#REF!,H41,#REF!)</f>
        <v>#REF!</v>
      </c>
      <c r="K41" s="8"/>
      <c r="L41" s="8" t="e">
        <f>SUMIF(#REF!,H41,#REF!)</f>
        <v>#REF!</v>
      </c>
      <c r="M41" s="11" t="e">
        <f>COUNTIF(#REF!,H41)</f>
        <v>#REF!</v>
      </c>
    </row>
    <row r="42" spans="5:13" ht="12.75">
      <c r="E42" s="10"/>
      <c r="G42" s="69"/>
      <c r="H42" s="22">
        <v>10000</v>
      </c>
      <c r="I42" s="57"/>
      <c r="J42" s="8" t="e">
        <f>SUMIF(#REF!,H42,#REF!)</f>
        <v>#REF!</v>
      </c>
      <c r="K42" s="8"/>
      <c r="L42" s="8" t="e">
        <f>SUMIF(#REF!,H42,#REF!)</f>
        <v>#REF!</v>
      </c>
      <c r="M42" s="11" t="e">
        <f>COUNTIF(#REF!,H42)</f>
        <v>#REF!</v>
      </c>
    </row>
    <row r="43" spans="5:13" ht="12.75">
      <c r="E43" s="10"/>
      <c r="G43" s="12" t="s">
        <v>12</v>
      </c>
      <c r="H43" s="12"/>
      <c r="I43" s="12"/>
      <c r="J43" s="13" t="e">
        <f>SUM(J40:J42)</f>
        <v>#REF!</v>
      </c>
      <c r="K43" s="14"/>
      <c r="L43" s="13" t="e">
        <f>SUM(L40:L42)</f>
        <v>#REF!</v>
      </c>
      <c r="M43" s="16" t="e">
        <f>SUM(M40:M42)</f>
        <v>#REF!</v>
      </c>
    </row>
    <row r="44" spans="5:13" ht="12.75">
      <c r="E44" s="10"/>
      <c r="G44" s="65" t="s">
        <v>21</v>
      </c>
      <c r="H44" s="22" t="s">
        <v>20</v>
      </c>
      <c r="I44" s="57"/>
      <c r="J44" s="8" t="e">
        <f>SUMIF(#REF!,H44,#REF!)</f>
        <v>#REF!</v>
      </c>
      <c r="K44" s="8"/>
      <c r="L44" s="8" t="e">
        <f>SUMIF(#REF!,H44,#REF!)</f>
        <v>#REF!</v>
      </c>
      <c r="M44" s="11" t="e">
        <f>COUNTIF(#REF!,H44)</f>
        <v>#REF!</v>
      </c>
    </row>
    <row r="45" spans="5:13" ht="12.75">
      <c r="E45" s="10"/>
      <c r="G45" s="65"/>
      <c r="H45" s="22" t="s">
        <v>38</v>
      </c>
      <c r="I45" s="57"/>
      <c r="J45" s="8" t="e">
        <f>SUMIF(#REF!,H45,#REF!)</f>
        <v>#REF!</v>
      </c>
      <c r="K45" s="8"/>
      <c r="L45" s="8" t="e">
        <f>SUMIF(#REF!,H45,#REF!)</f>
        <v>#REF!</v>
      </c>
      <c r="M45" s="11" t="e">
        <f>COUNTIF(#REF!,H45)</f>
        <v>#REF!</v>
      </c>
    </row>
    <row r="46" spans="5:13" ht="12.75">
      <c r="E46" s="10"/>
      <c r="G46" s="12" t="s">
        <v>12</v>
      </c>
      <c r="H46" s="12"/>
      <c r="I46" s="12"/>
      <c r="J46" s="13" t="e">
        <f>SUM(J44:J45)</f>
        <v>#REF!</v>
      </c>
      <c r="K46" s="14"/>
      <c r="L46" s="15" t="e">
        <f>SUM(L44:L45)</f>
        <v>#REF!</v>
      </c>
      <c r="M46" s="16" t="e">
        <f>SUM(M44:M45)</f>
        <v>#REF!</v>
      </c>
    </row>
    <row r="47" spans="5:13" ht="15.75">
      <c r="E47" s="10"/>
      <c r="G47" s="9" t="s">
        <v>23</v>
      </c>
      <c r="J47" s="9" t="e">
        <f>IF(AND(J12=J16,J16=J24,J24=J28,J28=J33,J39=J43,J43=J46),"данные корректны","уточните данные")</f>
        <v>#REF!</v>
      </c>
      <c r="L47" s="9" t="e">
        <f>IF(AND(L12=L16,L16=L24,L24=L28,L28=L33,L39=L43,L43=L46),"данные корректны","уточните данные")</f>
        <v>#REF!</v>
      </c>
      <c r="M47" s="9" t="e">
        <f>IF(AND(M12=M16,M16=M24,M24=M28,M28=M33,M39=M43,M43=M46),"данные корректны","уточните данные")</f>
        <v>#REF!</v>
      </c>
    </row>
    <row r="50" ht="12.75">
      <c r="I50" s="58"/>
    </row>
  </sheetData>
  <sheetProtection formatCells="0" formatColumns="0" formatRows="0" autoFilter="0"/>
  <mergeCells count="8">
    <mergeCell ref="A1:G1"/>
    <mergeCell ref="G44:G45"/>
    <mergeCell ref="G13:G15"/>
    <mergeCell ref="G34:G38"/>
    <mergeCell ref="G25:G27"/>
    <mergeCell ref="G29:G32"/>
    <mergeCell ref="G40:G42"/>
    <mergeCell ref="G17:G23"/>
  </mergeCells>
  <printOptions/>
  <pageMargins left="0.196850393700787" right="0.196850393700787" top="0.393700787401575" bottom="0.196850393700787" header="0" footer="0"/>
  <pageSetup horizontalDpi="600" verticalDpi="600" orientation="landscape" paperSize="9" scale="5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Тарабановский</dc:creator>
  <cp:keywords/>
  <dc:description/>
  <cp:lastModifiedBy>Mishina</cp:lastModifiedBy>
  <cp:lastPrinted>2013-02-13T07:45:44Z</cp:lastPrinted>
  <dcterms:created xsi:type="dcterms:W3CDTF">2009-04-17T07:08:23Z</dcterms:created>
  <dcterms:modified xsi:type="dcterms:W3CDTF">2015-11-27T03:37:56Z</dcterms:modified>
  <cp:category/>
  <cp:version/>
  <cp:contentType/>
  <cp:contentStatus/>
</cp:coreProperties>
</file>